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20730" windowHeight="11760" activeTab="0"/>
  </bookViews>
  <sheets>
    <sheet name="Заявление-задание" sheetId="1" r:id="rId1"/>
  </sheets>
  <definedNames>
    <definedName name="_xlnm.Print_Area" localSheetId="0">'Заявление-задание'!$A$1:$J$28</definedName>
  </definedNames>
  <calcPr fullCalcOnLoad="1"/>
</workbook>
</file>

<file path=xl/sharedStrings.xml><?xml version="1.0" encoding="utf-8"?>
<sst xmlns="http://schemas.openxmlformats.org/spreadsheetml/2006/main" count="46" uniqueCount="45">
  <si>
    <t>ТФ-З/З-2   (геодезия)</t>
  </si>
  <si>
    <t>(регистрация, прием, получение исходных данных)</t>
  </si>
  <si>
    <t>Приложения:</t>
  </si>
  <si>
    <t>Требования к производству работ:</t>
  </si>
  <si>
    <t>(руководитель изыскательской организации)</t>
  </si>
  <si>
    <t>(подпись, Ф.И.О. ответственного лица)</t>
  </si>
  <si>
    <t xml:space="preserve">М.П. </t>
  </si>
  <si>
    <t xml:space="preserve"> </t>
  </si>
  <si>
    <t>Изыскательская организация</t>
  </si>
  <si>
    <t>Заказчик</t>
  </si>
  <si>
    <t>Дата регистрации</t>
  </si>
  <si>
    <t xml:space="preserve">2. Соблюдать требования «Инструкции о порядке охраны и ведения учета геодезических пунктов», утвержденного постановлением Государственного </t>
  </si>
  <si>
    <t>комитета по имуществу Республики Беларусь от 27.02.2009 №14.</t>
  </si>
  <si>
    <t>ИП Иванов И.И.</t>
  </si>
  <si>
    <t xml:space="preserve">Объем работ </t>
  </si>
  <si>
    <t>05.01.18г.</t>
  </si>
  <si>
    <t>№ заявления</t>
  </si>
  <si>
    <t>К производству заявлены, зарегистрированы следующий вид работ:</t>
  </si>
  <si>
    <t>ООО "Газстрой"</t>
  </si>
  <si>
    <t>Проектное наименование работ</t>
  </si>
  <si>
    <t>Адрес объекта</t>
  </si>
  <si>
    <t xml:space="preserve">Вид коммуника-ции </t>
  </si>
  <si>
    <t>Планшеты цифровые   3</t>
  </si>
  <si>
    <t>Планшеты жёсткие      2</t>
  </si>
  <si>
    <t xml:space="preserve">Заявление на выполнение исполнительной съемки </t>
  </si>
  <si>
    <t>187.43</t>
  </si>
  <si>
    <t>Стоимость инженерных изысканий (руб.)</t>
  </si>
  <si>
    <r>
      <t>2. Картограмма работ</t>
    </r>
    <r>
      <rPr>
        <sz val="8"/>
        <color indexed="8"/>
        <rFont val="Times New Roman"/>
        <family val="1"/>
      </rPr>
      <t xml:space="preserve"> (при необходимости с ситуационной схемой)</t>
    </r>
  </si>
  <si>
    <r>
      <rPr>
        <b/>
        <sz val="10"/>
        <rFont val="Times New Roman"/>
        <family val="1"/>
      </rPr>
      <t>Примечание</t>
    </r>
    <r>
      <rPr>
        <sz val="10"/>
        <color indexed="8"/>
        <rFont val="Times New Roman"/>
        <family val="1"/>
      </rPr>
      <t xml:space="preserve">: </t>
    </r>
    <r>
      <rPr>
        <sz val="8"/>
        <color indexed="8"/>
        <rFont val="Times New Roman"/>
        <family val="1"/>
      </rPr>
      <t>при выполнении исполнительных съёмок для физ. лиц при объёме работ до 100 м договор  может не предоставляться</t>
    </r>
  </si>
  <si>
    <r>
      <t>Стоимость инженерных изысканий ( без учета стоимости услуг сторонних организаций) без НДС в базисных  ценах на 01.01.2014 года</t>
    </r>
    <r>
      <rPr>
        <sz val="10"/>
        <color indexed="8"/>
        <rFont val="Times New Roman"/>
        <family val="1"/>
      </rPr>
      <t xml:space="preserve"> с учётом деноминации</t>
    </r>
    <r>
      <rPr>
        <sz val="10"/>
        <rFont val="Times New Roman"/>
        <family val="1"/>
      </rPr>
      <t xml:space="preserve"> составляет:</t>
    </r>
  </si>
  <si>
    <t xml:space="preserve"> 1. Копия предварительной сметы затрат.</t>
  </si>
  <si>
    <t>3. Копия договора на выполнение инженерных изысканий.</t>
  </si>
  <si>
    <t>штамп изыскательской
организации (обязательно для заполнения)</t>
  </si>
  <si>
    <t>(Сто восемьдесят семь рублей 43 копейки)</t>
  </si>
  <si>
    <r>
      <t xml:space="preserve">1. Инженерные изыскания производить в соответствии с  </t>
    </r>
    <r>
      <rPr>
        <sz val="8"/>
        <color indexed="8"/>
        <rFont val="Times New Roman"/>
        <family val="1"/>
      </rPr>
      <t>ТКП 45-1.02-293-2014</t>
    </r>
    <r>
      <rPr>
        <sz val="8"/>
        <rFont val="Times New Roman"/>
        <family val="1"/>
      </rPr>
      <t>,  СН 1.03.02-2019</t>
    </r>
  </si>
  <si>
    <t>Номенклатура жестких и цифровых  планшетов, СК</t>
  </si>
  <si>
    <t>Согластно картограмме</t>
  </si>
  <si>
    <t xml:space="preserve">Газоснабжение строящегося жилого дома №15 по ул. Центральная в г. Жодино  </t>
  </si>
  <si>
    <t>г. Жодино ул. Центральная, д. 15</t>
  </si>
  <si>
    <t>газопровод н.д.</t>
  </si>
  <si>
    <t>55м</t>
  </si>
  <si>
    <t>3. Сдать выполненные геодезические работы в КУП "Гея" не позднее                                                                                                                  05. 01. 2022 г.</t>
  </si>
  <si>
    <t>4. Уведомить КУП "Гея" об изменениях в объемах работ, указанных в данном заявлении, или о снятии объекта.</t>
  </si>
  <si>
    <t>Е.В. Коптик</t>
  </si>
  <si>
    <r>
      <t xml:space="preserve">УТВЕРЖДЕНО:   приказ директора                                  КУП "Гея"  от   28.12.17    №01-02/27         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</rPr>
      <t>Разрешение действительно 1 год</t>
    </r>
  </si>
</sst>
</file>

<file path=xl/styles.xml><?xml version="1.0" encoding="utf-8"?>
<styleSheet xmlns="http://schemas.openxmlformats.org/spreadsheetml/2006/main">
  <numFmts count="46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[$-FC19]dd\ mmmm\ yyyy\ \г/;@"/>
    <numFmt numFmtId="191" formatCode="#,##0_р_."/>
    <numFmt numFmtId="192" formatCode="[$-F800]dddd\,\ mmmm\ dd\,\ yyyy"/>
    <numFmt numFmtId="193" formatCode="_-* #,##0\ _р_._-;\-* #,##0\ _р_._-;_-* &quot;-&quot;??\ _р_._-;_-@_-"/>
    <numFmt numFmtId="194" formatCode="0.000"/>
    <numFmt numFmtId="195" formatCode="_-* #,##0.00\ _р_._-;\-* #,##0.00\ _р_._-;_-* &quot;-&quot;\ _р_._-;_-@_-"/>
    <numFmt numFmtId="196" formatCode="dd/mm/yy;@"/>
    <numFmt numFmtId="197" formatCode="[$-FC19]d\ mmmm\ yyyy\ &quot;г.&quot;"/>
    <numFmt numFmtId="198" formatCode="[$-419]mmmm\ yyyy;@"/>
    <numFmt numFmtId="199" formatCode="[$-FC19]dd\ mmmm\ yyyy\ \г\.;@"/>
    <numFmt numFmtId="200" formatCode="[$-423]d\ mmmm\ yyyy"/>
    <numFmt numFmtId="201" formatCode="#,##0.00\ &quot;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8"/>
      <color indexed="8"/>
      <name val="Arial"/>
      <family val="2"/>
    </font>
    <font>
      <b/>
      <u val="single"/>
      <sz val="11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7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2" applyFont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vertical="center" wrapText="1"/>
      <protection/>
    </xf>
    <xf numFmtId="0" fontId="2" fillId="0" borderId="0" xfId="52" applyFont="1" applyAlignment="1">
      <alignment horizontal="center" vertical="center"/>
      <protection/>
    </xf>
    <xf numFmtId="0" fontId="2" fillId="0" borderId="0" xfId="52" applyFont="1" applyAlignment="1">
      <alignment vertical="center" wrapText="1"/>
      <protection/>
    </xf>
    <xf numFmtId="0" fontId="2" fillId="0" borderId="0" xfId="52" applyFont="1" applyAlignment="1">
      <alignment vertical="center"/>
      <protection/>
    </xf>
    <xf numFmtId="0" fontId="2" fillId="0" borderId="0" xfId="52" applyFont="1" applyBorder="1" applyAlignment="1">
      <alignment vertical="justify" wrapText="1"/>
      <protection/>
    </xf>
    <xf numFmtId="0" fontId="2" fillId="0" borderId="10" xfId="52" applyFont="1" applyBorder="1" applyAlignment="1">
      <alignment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vertical="center" wrapText="1"/>
      <protection/>
    </xf>
    <xf numFmtId="0" fontId="2" fillId="0" borderId="10" xfId="52" applyFont="1" applyBorder="1" applyAlignment="1">
      <alignment horizontal="left" vertical="center"/>
      <protection/>
    </xf>
    <xf numFmtId="0" fontId="7" fillId="0" borderId="0" xfId="52">
      <alignment/>
      <protection/>
    </xf>
    <xf numFmtId="0" fontId="2" fillId="0" borderId="0" xfId="52" applyFont="1" applyAlignment="1">
      <alignment horizontal="center" vertical="center" wrapText="1"/>
      <protection/>
    </xf>
    <xf numFmtId="0" fontId="8" fillId="33" borderId="0" xfId="52" applyFont="1" applyFill="1">
      <alignment/>
      <protection/>
    </xf>
    <xf numFmtId="193" fontId="8" fillId="33" borderId="0" xfId="52" applyNumberFormat="1" applyFont="1" applyFill="1">
      <alignment/>
      <protection/>
    </xf>
    <xf numFmtId="3" fontId="8" fillId="33" borderId="0" xfId="52" applyNumberFormat="1" applyFont="1" applyFill="1" applyAlignment="1">
      <alignment horizontal="center"/>
      <protection/>
    </xf>
    <xf numFmtId="0" fontId="8" fillId="33" borderId="0" xfId="52" applyFont="1" applyFill="1" applyProtection="1">
      <alignment/>
      <protection/>
    </xf>
    <xf numFmtId="0" fontId="7" fillId="0" borderId="0" xfId="52" applyAlignment="1">
      <alignment horizontal="left"/>
      <protection/>
    </xf>
    <xf numFmtId="179" fontId="7" fillId="33" borderId="0" xfId="52" applyNumberFormat="1" applyFill="1" applyProtection="1">
      <alignment/>
      <protection/>
    </xf>
    <xf numFmtId="194" fontId="7" fillId="33" borderId="0" xfId="52" applyNumberFormat="1" applyFill="1" applyProtection="1">
      <alignment/>
      <protection/>
    </xf>
    <xf numFmtId="195" fontId="8" fillId="33" borderId="0" xfId="62" applyNumberFormat="1" applyFont="1" applyFill="1" applyAlignment="1" applyProtection="1">
      <alignment horizontal="center"/>
      <protection/>
    </xf>
    <xf numFmtId="0" fontId="8" fillId="33" borderId="0" xfId="52" applyFont="1" applyFill="1" applyAlignment="1" applyProtection="1">
      <alignment horizontal="left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49" fontId="9" fillId="0" borderId="11" xfId="52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52" applyFont="1" applyAlignment="1">
      <alignment vertical="top" wrapText="1"/>
      <protection/>
    </xf>
    <xf numFmtId="0" fontId="0" fillId="0" borderId="0" xfId="0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textRotation="90" wrapText="1"/>
      <protection/>
    </xf>
    <xf numFmtId="0" fontId="51" fillId="0" borderId="0" xfId="0" applyFont="1" applyAlignment="1">
      <alignment/>
    </xf>
    <xf numFmtId="49" fontId="11" fillId="0" borderId="12" xfId="0" applyNumberFormat="1" applyFont="1" applyFill="1" applyBorder="1" applyAlignment="1">
      <alignment horizontal="center" vertical="center" wrapText="1"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49" fontId="52" fillId="0" borderId="11" xfId="52" applyNumberFormat="1" applyFont="1" applyFill="1" applyBorder="1" applyAlignment="1">
      <alignment horizontal="center" vertical="center" wrapText="1"/>
      <protection/>
    </xf>
    <xf numFmtId="49" fontId="53" fillId="0" borderId="12" xfId="0" applyNumberFormat="1" applyFont="1" applyBorder="1" applyAlignment="1">
      <alignment horizontal="center" vertical="center" wrapText="1"/>
    </xf>
    <xf numFmtId="0" fontId="2" fillId="0" borderId="0" xfId="52" applyFont="1" applyBorder="1" applyAlignment="1">
      <alignment horizontal="left" wrapText="1"/>
      <protection/>
    </xf>
    <xf numFmtId="0" fontId="6" fillId="0" borderId="0" xfId="52" applyFont="1" applyFill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2" fillId="0" borderId="0" xfId="52" applyFont="1" applyAlignment="1">
      <alignment horizontal="left" vertical="center" wrapText="1"/>
      <protection/>
    </xf>
    <xf numFmtId="0" fontId="6" fillId="0" borderId="0" xfId="52" applyFont="1" applyBorder="1" applyAlignment="1">
      <alignment horizontal="left" vertical="top" wrapText="1"/>
      <protection/>
    </xf>
    <xf numFmtId="1" fontId="6" fillId="0" borderId="0" xfId="52" applyNumberFormat="1" applyFont="1" applyBorder="1" applyAlignment="1">
      <alignment horizontal="left" vertical="top" wrapText="1"/>
      <protection/>
    </xf>
    <xf numFmtId="0" fontId="5" fillId="0" borderId="0" xfId="52" applyFont="1" applyAlignment="1">
      <alignment horizontal="left" vertical="center"/>
      <protection/>
    </xf>
    <xf numFmtId="0" fontId="6" fillId="0" borderId="0" xfId="52" applyFont="1" applyAlignment="1">
      <alignment horizontal="left" vertical="center" wrapText="1"/>
      <protection/>
    </xf>
    <xf numFmtId="3" fontId="10" fillId="0" borderId="0" xfId="52" applyNumberFormat="1" applyFont="1" applyBorder="1" applyAlignment="1">
      <alignment horizontal="left" vertical="top" wrapText="1"/>
      <protection/>
    </xf>
    <xf numFmtId="0" fontId="49" fillId="0" borderId="0" xfId="0" applyFont="1" applyAlignment="1">
      <alignment horizontal="left" wrapText="1"/>
    </xf>
    <xf numFmtId="1" fontId="2" fillId="0" borderId="13" xfId="52" applyNumberFormat="1" applyFont="1" applyBorder="1" applyAlignment="1">
      <alignment horizontal="left" wrapText="1"/>
      <protection/>
    </xf>
    <xf numFmtId="4" fontId="10" fillId="0" borderId="0" xfId="52" applyNumberFormat="1" applyFont="1" applyBorder="1" applyAlignment="1">
      <alignment horizontal="right" vertical="center" wrapText="1"/>
      <protection/>
    </xf>
    <xf numFmtId="0" fontId="2" fillId="0" borderId="0" xfId="52" applyFont="1" applyAlignment="1">
      <alignment horizontal="left" vertical="top" wrapText="1"/>
      <protection/>
    </xf>
    <xf numFmtId="0" fontId="6" fillId="0" borderId="0" xfId="52" applyFont="1" applyAlignment="1">
      <alignment horizontal="left" vertical="top" wrapText="1"/>
      <protection/>
    </xf>
    <xf numFmtId="0" fontId="0" fillId="0" borderId="0" xfId="0" applyAlignment="1">
      <alignment horizontal="left" vertical="center" wrapText="1"/>
    </xf>
    <xf numFmtId="49" fontId="2" fillId="0" borderId="0" xfId="52" applyNumberFormat="1" applyFont="1" applyBorder="1" applyAlignment="1">
      <alignment horizontal="left" vertical="justify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3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52" applyFont="1" applyAlignment="1">
      <alignment horizontal="center" vertical="center" wrapText="1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6" xfId="52" applyFont="1" applyBorder="1" applyAlignment="1">
      <alignment horizontal="center" vertical="center" wrapText="1"/>
      <protection/>
    </xf>
    <xf numFmtId="0" fontId="50" fillId="0" borderId="0" xfId="0" applyFont="1" applyAlignment="1" applyProtection="1">
      <alignment horizontal="left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45"/>
  <sheetViews>
    <sheetView tabSelected="1" view="pageBreakPreview" zoomScale="115" zoomScaleSheetLayoutView="115" zoomScalePageLayoutView="0" workbookViewId="0" topLeftCell="A1">
      <selection activeCell="G2" sqref="G2:J2"/>
    </sheetView>
  </sheetViews>
  <sheetFormatPr defaultColWidth="9.140625" defaultRowHeight="15"/>
  <cols>
    <col min="1" max="1" width="5.7109375" style="12" customWidth="1"/>
    <col min="2" max="2" width="9.57421875" style="12" customWidth="1"/>
    <col min="3" max="3" width="15.7109375" style="12" customWidth="1"/>
    <col min="4" max="4" width="35.7109375" style="12" customWidth="1"/>
    <col min="5" max="5" width="18.8515625" style="12" customWidth="1"/>
    <col min="6" max="6" width="12.7109375" style="12" customWidth="1"/>
    <col min="7" max="7" width="12.28125" style="12" customWidth="1"/>
    <col min="8" max="8" width="9.28125" style="12" bestFit="1" customWidth="1"/>
    <col min="9" max="9" width="5.7109375" style="12" customWidth="1"/>
    <col min="10" max="10" width="10.7109375" style="12" customWidth="1"/>
    <col min="11" max="16384" width="9.140625" style="12" customWidth="1"/>
  </cols>
  <sheetData>
    <row r="1" spans="1:10" s="2" customFormat="1" ht="15" customHeight="1">
      <c r="A1" s="53" t="s">
        <v>0</v>
      </c>
      <c r="B1" s="53"/>
      <c r="C1" s="7"/>
      <c r="D1" s="1"/>
      <c r="E1" s="1"/>
      <c r="F1"/>
      <c r="G1"/>
      <c r="H1"/>
      <c r="I1" s="31"/>
      <c r="J1"/>
    </row>
    <row r="2" spans="1:10" s="2" customFormat="1" ht="84.75" customHeight="1">
      <c r="A2" s="58" t="s">
        <v>32</v>
      </c>
      <c r="B2" s="59"/>
      <c r="C2" s="59"/>
      <c r="D2" s="27"/>
      <c r="E2" s="27"/>
      <c r="F2" s="26"/>
      <c r="G2" s="60" t="s">
        <v>44</v>
      </c>
      <c r="H2" s="60"/>
      <c r="I2" s="60"/>
      <c r="J2" s="60"/>
    </row>
    <row r="3" spans="1:10" s="4" customFormat="1" ht="19.5" customHeight="1">
      <c r="A3" s="55" t="s">
        <v>24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s="6" customFormat="1" ht="19.5" customHeight="1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6"/>
    </row>
    <row r="5" spans="1:10" s="6" customFormat="1" ht="15" customHeight="1">
      <c r="A5" s="29"/>
      <c r="B5" s="29"/>
      <c r="C5" s="29"/>
      <c r="D5" s="29"/>
      <c r="E5" s="29"/>
      <c r="F5" s="29"/>
      <c r="G5" s="29"/>
      <c r="H5" s="29"/>
      <c r="I5" s="29"/>
      <c r="J5" s="28"/>
    </row>
    <row r="6" spans="1:9" s="6" customFormat="1" ht="15" customHeight="1" thickBot="1">
      <c r="A6" s="54" t="s">
        <v>17</v>
      </c>
      <c r="B6" s="54"/>
      <c r="C6" s="54"/>
      <c r="D6" s="54"/>
      <c r="E6" s="54"/>
      <c r="F6" s="54"/>
      <c r="G6" s="54"/>
      <c r="H6" s="54"/>
      <c r="I6" s="54"/>
    </row>
    <row r="7" spans="1:10" s="13" customFormat="1" ht="69.75" customHeight="1" thickTop="1">
      <c r="A7" s="24" t="s">
        <v>16</v>
      </c>
      <c r="B7" s="24" t="s">
        <v>10</v>
      </c>
      <c r="C7" s="23" t="s">
        <v>8</v>
      </c>
      <c r="D7" s="36" t="s">
        <v>19</v>
      </c>
      <c r="E7" s="24" t="s">
        <v>20</v>
      </c>
      <c r="F7" s="24" t="s">
        <v>9</v>
      </c>
      <c r="G7" s="24" t="s">
        <v>35</v>
      </c>
      <c r="H7" s="24" t="s">
        <v>21</v>
      </c>
      <c r="I7" s="30" t="s">
        <v>14</v>
      </c>
      <c r="J7" s="36" t="s">
        <v>26</v>
      </c>
    </row>
    <row r="8" spans="1:10" s="13" customFormat="1" ht="78" customHeight="1">
      <c r="A8" s="35"/>
      <c r="B8" s="32" t="s">
        <v>15</v>
      </c>
      <c r="C8" s="32" t="s">
        <v>13</v>
      </c>
      <c r="D8" s="32" t="s">
        <v>37</v>
      </c>
      <c r="E8" s="32" t="s">
        <v>38</v>
      </c>
      <c r="F8" s="32" t="s">
        <v>18</v>
      </c>
      <c r="G8" s="37" t="s">
        <v>36</v>
      </c>
      <c r="H8" s="32" t="s">
        <v>39</v>
      </c>
      <c r="I8" s="32" t="s">
        <v>40</v>
      </c>
      <c r="J8" s="33" t="s">
        <v>25</v>
      </c>
    </row>
    <row r="9" spans="1:11" s="2" customFormat="1" ht="27" customHeight="1">
      <c r="A9" s="48" t="s">
        <v>29</v>
      </c>
      <c r="B9" s="48"/>
      <c r="C9" s="48"/>
      <c r="D9" s="48"/>
      <c r="E9" s="48"/>
      <c r="F9" s="48"/>
      <c r="G9" s="48"/>
      <c r="H9" s="48"/>
      <c r="I9" s="48"/>
      <c r="J9" s="48"/>
      <c r="K9" s="5"/>
    </row>
    <row r="10" spans="1:11" s="6" customFormat="1" ht="15.75" customHeight="1">
      <c r="A10" s="49">
        <v>187.43</v>
      </c>
      <c r="B10" s="49"/>
      <c r="C10" s="46" t="s">
        <v>33</v>
      </c>
      <c r="D10" s="46"/>
      <c r="E10" s="46"/>
      <c r="F10" s="46"/>
      <c r="G10" s="46"/>
      <c r="H10" s="46"/>
      <c r="I10" s="46"/>
      <c r="J10" s="46"/>
      <c r="K10" s="5"/>
    </row>
    <row r="11" spans="1:9" s="2" customFormat="1" ht="12" customHeight="1">
      <c r="A11" s="40" t="s">
        <v>2</v>
      </c>
      <c r="B11" s="40"/>
      <c r="C11" s="40"/>
      <c r="D11" s="40"/>
      <c r="E11" s="40"/>
      <c r="F11" s="40"/>
      <c r="G11" s="40"/>
      <c r="H11" s="40"/>
      <c r="I11" s="40"/>
    </row>
    <row r="12" spans="1:9" s="2" customFormat="1" ht="12" customHeight="1">
      <c r="A12" s="42" t="s">
        <v>30</v>
      </c>
      <c r="B12" s="42"/>
      <c r="C12" s="42"/>
      <c r="D12" s="42"/>
      <c r="E12" s="42"/>
      <c r="F12" s="42"/>
      <c r="G12" s="42"/>
      <c r="H12" s="42"/>
      <c r="I12" s="42"/>
    </row>
    <row r="13" spans="1:9" s="2" customFormat="1" ht="12" customHeight="1">
      <c r="A13" s="43" t="s">
        <v>27</v>
      </c>
      <c r="B13" s="43"/>
      <c r="C13" s="43"/>
      <c r="D13" s="43"/>
      <c r="E13" s="43"/>
      <c r="F13" s="43"/>
      <c r="G13" s="43"/>
      <c r="H13" s="43"/>
      <c r="I13" s="43"/>
    </row>
    <row r="14" spans="1:9" s="2" customFormat="1" ht="12" customHeight="1">
      <c r="A14" s="43" t="s">
        <v>31</v>
      </c>
      <c r="B14" s="43"/>
      <c r="C14" s="43"/>
      <c r="D14" s="43"/>
      <c r="E14" s="43"/>
      <c r="F14" s="43"/>
      <c r="G14" s="43"/>
      <c r="H14" s="43"/>
      <c r="I14" s="43"/>
    </row>
    <row r="15" spans="1:9" s="2" customFormat="1" ht="12" customHeight="1">
      <c r="A15" s="44" t="s">
        <v>3</v>
      </c>
      <c r="B15" s="44"/>
      <c r="C15" s="44"/>
      <c r="D15" s="44"/>
      <c r="E15" s="44"/>
      <c r="F15" s="44"/>
      <c r="G15" s="44"/>
      <c r="H15" s="44"/>
      <c r="I15" s="44"/>
    </row>
    <row r="16" spans="1:9" s="2" customFormat="1" ht="12" customHeight="1">
      <c r="A16" s="39" t="s">
        <v>34</v>
      </c>
      <c r="B16" s="39"/>
      <c r="C16" s="39"/>
      <c r="D16" s="39"/>
      <c r="E16" s="39"/>
      <c r="F16" s="39"/>
      <c r="G16" s="39"/>
      <c r="H16" s="39"/>
      <c r="I16" s="39"/>
    </row>
    <row r="17" spans="1:9" s="2" customFormat="1" ht="12" customHeight="1">
      <c r="A17" s="45" t="s">
        <v>11</v>
      </c>
      <c r="B17" s="45"/>
      <c r="C17" s="45"/>
      <c r="D17" s="45"/>
      <c r="E17" s="45"/>
      <c r="F17" s="45"/>
      <c r="G17" s="45"/>
      <c r="H17" s="45"/>
      <c r="I17" s="45"/>
    </row>
    <row r="18" spans="1:9" ht="12" customHeight="1">
      <c r="A18" s="26" t="s">
        <v>12</v>
      </c>
      <c r="B18" s="26"/>
      <c r="C18" s="26"/>
      <c r="D18" s="26"/>
      <c r="E18" s="26"/>
      <c r="F18" s="26"/>
      <c r="G18" s="26"/>
      <c r="H18" s="26"/>
      <c r="I18" s="26"/>
    </row>
    <row r="19" spans="1:10" s="2" customFormat="1" ht="12" customHeight="1">
      <c r="A19" s="45" t="s">
        <v>41</v>
      </c>
      <c r="B19" s="45"/>
      <c r="C19" s="45"/>
      <c r="D19" s="45"/>
      <c r="E19" s="45"/>
      <c r="F19" s="45"/>
      <c r="G19" s="45"/>
      <c r="H19" s="45"/>
      <c r="I19" s="45"/>
      <c r="J19" s="45"/>
    </row>
    <row r="20" spans="1:10" s="2" customFormat="1" ht="12" customHeight="1">
      <c r="A20" s="51" t="s">
        <v>42</v>
      </c>
      <c r="B20" s="51"/>
      <c r="C20" s="51"/>
      <c r="D20" s="51"/>
      <c r="E20" s="51"/>
      <c r="F20" s="51"/>
      <c r="G20" s="51"/>
      <c r="H20" s="51"/>
      <c r="I20" s="51"/>
      <c r="J20" s="51"/>
    </row>
    <row r="21" spans="1:10" s="2" customFormat="1" ht="12" customHeight="1">
      <c r="A21" s="50" t="s">
        <v>28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7:9" s="2" customFormat="1" ht="12.75" customHeight="1">
      <c r="G22" s="41" t="s">
        <v>22</v>
      </c>
      <c r="H22" s="41"/>
      <c r="I22" s="34"/>
    </row>
    <row r="23" spans="7:9" s="2" customFormat="1" ht="12.75" customHeight="1">
      <c r="G23" s="41" t="s">
        <v>23</v>
      </c>
      <c r="H23" s="52"/>
      <c r="I23" s="34"/>
    </row>
    <row r="24" spans="4:9" s="2" customFormat="1" ht="12.75" customHeight="1">
      <c r="D24" s="5"/>
      <c r="E24" s="5"/>
      <c r="F24" s="5"/>
      <c r="G24" s="41"/>
      <c r="H24" s="41"/>
      <c r="I24" s="5"/>
    </row>
    <row r="25" spans="1:10" ht="15">
      <c r="A25" s="2"/>
      <c r="B25" s="2"/>
      <c r="C25" s="2"/>
      <c r="D25"/>
      <c r="E25"/>
      <c r="F25" s="47"/>
      <c r="G25" s="47"/>
      <c r="H25" s="47"/>
      <c r="I25" s="47"/>
      <c r="J25" s="47"/>
    </row>
    <row r="26" spans="1:10" ht="12.75">
      <c r="A26" s="8"/>
      <c r="B26" s="8"/>
      <c r="C26" s="9"/>
      <c r="D26" s="3"/>
      <c r="E26" s="3"/>
      <c r="F26" s="10"/>
      <c r="G26" s="10"/>
      <c r="H26" s="10"/>
      <c r="I26" s="11" t="s">
        <v>43</v>
      </c>
      <c r="J26" s="2"/>
    </row>
    <row r="27" spans="1:10" ht="12.75" customHeight="1">
      <c r="A27" s="38" t="s">
        <v>4</v>
      </c>
      <c r="B27" s="38"/>
      <c r="C27" s="38"/>
      <c r="D27"/>
      <c r="E27"/>
      <c r="F27" s="25" t="s">
        <v>5</v>
      </c>
      <c r="G27" s="25"/>
      <c r="H27" s="25"/>
      <c r="I27" s="25"/>
      <c r="J27" s="2"/>
    </row>
    <row r="28" spans="2:6" ht="12.75">
      <c r="B28" s="4" t="s">
        <v>6</v>
      </c>
      <c r="F28" s="13" t="s">
        <v>6</v>
      </c>
    </row>
    <row r="30" ht="12.75" hidden="1"/>
    <row r="31" ht="12.75" hidden="1"/>
    <row r="32" spans="1:8" ht="12.75" hidden="1">
      <c r="A32" s="14"/>
      <c r="B32" s="15" t="e">
        <f>MOD(#REF!,1000)</f>
        <v>#REF!</v>
      </c>
      <c r="C32" s="14" t="e">
        <f>INT(B32/100)</f>
        <v>#REF!</v>
      </c>
      <c r="D32" s="14" t="e">
        <f>IF(C32=4,"четыреста ",IF(C32=3,"триста ",IF(C32=2,"двести ",IF(C32=1,"сто ",""))))</f>
        <v>#REF!</v>
      </c>
      <c r="E32" s="14"/>
      <c r="F32" s="14" t="e">
        <f>IF(AND(C33&lt;&gt;1,C34=1),"один ",IF(AND(C33&lt;&gt;1,C34=2),"два ",IF(AND(C33&lt;&gt;1,C34=3),"три ",IF(AND(C33&lt;&gt;1,C34=4),"четыре ",IF(AND(C33&lt;&gt;1,C34=5),"пять ","")))))</f>
        <v>#REF!</v>
      </c>
      <c r="G32" s="16"/>
      <c r="H32" s="16"/>
    </row>
    <row r="33" spans="1:8" ht="12.75" hidden="1">
      <c r="A33" s="14"/>
      <c r="B33" s="15" t="e">
        <f>MOD(B32,100)</f>
        <v>#REF!</v>
      </c>
      <c r="C33" s="14" t="e">
        <f>INT(B33/10)</f>
        <v>#REF!</v>
      </c>
      <c r="D33" s="14" t="e">
        <f>IF(C33=4,"сорок ",IF(C33=3,"тридцать ",IF(C33=2,"двадцать ",IF(AND(C33=1,C34=0),"десять ",""))))</f>
        <v>#REF!</v>
      </c>
      <c r="E33" s="14"/>
      <c r="F33" s="14" t="e">
        <f>IF(AND(C33&lt;&gt;1,C34=6),"шесть ",IF(AND(C33&lt;&gt;1,C34=7),"семь ",IF(AND(C33&lt;&gt;1,C34=8),"восемь ",IF(AND(C33&lt;&gt;1,C34=9),"девять ",""))))</f>
        <v>#REF!</v>
      </c>
      <c r="G33" s="16"/>
      <c r="H33" s="16"/>
    </row>
    <row r="34" spans="1:8" ht="12.75" hidden="1">
      <c r="A34" s="14"/>
      <c r="B34" s="15" t="e">
        <f>MOD(B33,10)</f>
        <v>#REF!</v>
      </c>
      <c r="C34" s="14" t="e">
        <f>INT(B34/1)</f>
        <v>#REF!</v>
      </c>
      <c r="D34" s="14" t="e">
        <f>IF(C34+C33*10=16,"шестнадцать ",IF(C34+C33*10=17,"семнадцать ",IF(C34+C33*10=18,"восемнадцать ",IF(C34+C33*10=19,"девятнадцать ",""))))</f>
        <v>#REF!</v>
      </c>
      <c r="E34" s="14"/>
      <c r="F34" s="14" t="e">
        <f>IF(AND(C33&lt;&gt;1,C34=1),"рубль",IF(AND(C33&lt;&gt;1,OR(C34=2,C34=3,C34=4)),"рубля","рублей"))</f>
        <v>#REF!</v>
      </c>
      <c r="G34" s="16" t="str">
        <f>"руб."</f>
        <v>руб.</v>
      </c>
      <c r="H34" s="16"/>
    </row>
    <row r="35" spans="1:9" ht="12.75" hidden="1">
      <c r="A35" s="17"/>
      <c r="B35" s="17" t="e">
        <f>TRUNC(#REF!/1000,0)</f>
        <v>#REF!</v>
      </c>
      <c r="C35" s="17" t="e">
        <f>MOD(B35,10)+#REF!</f>
        <v>#REF!</v>
      </c>
      <c r="D35" s="17" t="e">
        <f>IF(C40=1,"сто ",IF(C40=2,"двести ",IF(C40=3,"триста ",IF(C40=4,"четыреста ",IF(C40=5,"пятьсот ","")))))</f>
        <v>#REF!</v>
      </c>
      <c r="E35" s="17"/>
      <c r="F35" s="17" t="e">
        <f>IF(C40=6,"шестьсот ",IF(C40=7,"семьсот ",IF(C40=8,"восемьсот ",IF(C40=9,"девятьсот ",""))))</f>
        <v>#REF!</v>
      </c>
      <c r="G35" s="17"/>
      <c r="H35" s="17"/>
      <c r="I35" s="18"/>
    </row>
    <row r="36" spans="1:8" ht="12.75" hidden="1">
      <c r="A36" s="17"/>
      <c r="B36" s="17" t="e">
        <f>B35-C35+#REF!</f>
        <v>#REF!</v>
      </c>
      <c r="C36" s="17" t="e">
        <f>#REF!/10</f>
        <v>#REF!</v>
      </c>
      <c r="D36" s="17" t="e">
        <f>IF(C39=9,"девяносто ",IF(C39=8,"восемьдесят ",IF(C39=7,"семьдесят ",IF(C39=6,"шестьдесят ",IF(C39=5,"пятьдесят ","")))))</f>
        <v>#REF!</v>
      </c>
      <c r="E36" s="17"/>
      <c r="F36" s="17" t="e">
        <f>IF(C39=4,"сорок ",IF(C39=3,"тридцать ",IF(C39=2,"двадцать ",IF(AND(C39=1,C38=0),"десять ",""))))</f>
        <v>#REF!</v>
      </c>
      <c r="G36" s="17"/>
      <c r="H36" s="17"/>
    </row>
    <row r="37" spans="1:8" ht="12.75" hidden="1">
      <c r="A37" s="17"/>
      <c r="B37" s="17" t="e">
        <f>B36-#REF!</f>
        <v>#REF!</v>
      </c>
      <c r="C37" s="17" t="e">
        <f>#REF!/100</f>
        <v>#REF!</v>
      </c>
      <c r="D37" s="17" t="e">
        <f>IF(C39*10+C38=11,"одиннадцать ",IF(C39*10+C38=12,"двенадцать ",IF(C39*10+C38=13,"тринадцать ",IF(C39*10+C38=14,"четырнадцать ",IF(C39*10+C38=15,"пятнадцать ","")))))</f>
        <v>#REF!</v>
      </c>
      <c r="E37" s="17"/>
      <c r="F37" s="17" t="e">
        <f>IF(C39*10+C38=16,"шестнадцать ",IF(C39*10+C38=17,"семнадцать ",IF(C39*10+C38=18,"восемнадцать ",IF(C39*10+C38=19,"девятнадцать ",""))))</f>
        <v>#REF!</v>
      </c>
      <c r="G37" s="17"/>
      <c r="H37" s="17"/>
    </row>
    <row r="38" spans="1:8" ht="12.75" hidden="1">
      <c r="A38" s="17"/>
      <c r="B38" s="17" t="e">
        <f>B37-#REF!</f>
        <v>#REF!</v>
      </c>
      <c r="C38" s="17" t="e">
        <f>#REF!/1000</f>
        <v>#REF!</v>
      </c>
      <c r="D38" s="17" t="e">
        <f>IF(AND(C39&lt;&gt;1,C38=1),"один ",IF(AND(C39&lt;&gt;1,C38=2),"два ",IF(AND(C39&lt;&gt;1,C38=3),"три ",IF(AND(C39&lt;&gt;1,C38=4),"четыре ",IF(AND(C39&lt;&gt;1,C38=5),"пять ","")))))</f>
        <v>#REF!</v>
      </c>
      <c r="E38" s="17"/>
      <c r="F38" s="17" t="e">
        <f>IF(AND(C39&lt;&gt;1,C38=6),"шесть ",IF(AND(C39&lt;&gt;1,C38=7),"семь ",IF(AND(C39&lt;&gt;1,C38=8),"восемь ",IF(AND(C39&lt;&gt;1,C38=9),"девять ",""))))</f>
        <v>#REF!</v>
      </c>
      <c r="G38" s="17"/>
      <c r="H38" s="17"/>
    </row>
    <row r="39" spans="1:8" ht="12.75" hidden="1">
      <c r="A39" s="17"/>
      <c r="B39" s="17" t="e">
        <f>B38-#REF!</f>
        <v>#REF!</v>
      </c>
      <c r="C39" s="17" t="e">
        <f>#REF!/10000</f>
        <v>#REF!</v>
      </c>
      <c r="D39" s="17"/>
      <c r="E39" s="17"/>
      <c r="F39" s="17"/>
      <c r="G39" s="17"/>
      <c r="H39" s="17"/>
    </row>
    <row r="40" spans="1:8" ht="12.75" hidden="1">
      <c r="A40" s="17"/>
      <c r="B40" s="17" t="e">
        <f>B39-#REF!</f>
        <v>#REF!</v>
      </c>
      <c r="C40" s="17" t="e">
        <f>#REF!/100000</f>
        <v>#REF!</v>
      </c>
      <c r="D40" s="17" t="e">
        <f>IF(C37=1,"сто ",IF(C37=2,"двести ",IF(C37=3,"триста ",IF(C37=4,"четыреста ",IF(C37=5,"пятьсот ","")))))</f>
        <v>#REF!</v>
      </c>
      <c r="E40" s="17"/>
      <c r="F40" s="17" t="e">
        <f>IF(C37=6,"шестьсот ",IF(C37=7,"семьсот ",IF(C37=8,"восемьсот ",IF(C37=9,"девятьсот ",""))))</f>
        <v>#REF!</v>
      </c>
      <c r="G40" s="17"/>
      <c r="H40" s="17"/>
    </row>
    <row r="41" spans="1:8" ht="12.75" hidden="1">
      <c r="A41" s="17"/>
      <c r="B41" s="17" t="e">
        <f>B40-#REF!</f>
        <v>#REF!</v>
      </c>
      <c r="C41" s="17" t="e">
        <f>#REF!/1000000</f>
        <v>#REF!</v>
      </c>
      <c r="D41" s="17" t="e">
        <f>IF(C41=1,"один ",IF(C41=2,"два ",IF(C41=3,"три ",IF(C41=4,"четыре ",IF(C41=5,"пять ",IF(C41=6,"шесть ",IF(C41=7,"семь ",IF(C41=8,"восемь ",""))))))))</f>
        <v>#REF!</v>
      </c>
      <c r="E41" s="17"/>
      <c r="F41" s="17" t="e">
        <f>IF(C41=9,"девять ",IF(C41=10,"десять ",IF(C41=11,"одиннадцать ",IF(C41=12,"двенадцать ",IF(C41=13,"тринадцать ",IF(C41=14,"четырнадцать ",IF(C41=15,"пятнадцать ","")))))))</f>
        <v>#REF!</v>
      </c>
      <c r="G41" s="17" t="e">
        <f>IF(C41=16,"шестнадцать ",IF(C41=17,"семнадцать ",IF(C41=18,"восемнадцать ",IF(C41=19,"девятнадцать ",IF(C41=20,"двадцать ","")))))</f>
        <v>#REF!</v>
      </c>
      <c r="H41" s="17"/>
    </row>
    <row r="42" spans="1:8" ht="12.75" hidden="1">
      <c r="A42" s="17" t="e">
        <f>IF(C41=1,"миллиард ",IF(AND(C41&gt;=2,C41&lt;5),"миллиарда ",IF(AND(C41&gt;=5,C41&lt;21),"миллиардов ","")))</f>
        <v>#REF!</v>
      </c>
      <c r="B42" s="17" t="e">
        <f>IF(AND(C39&lt;&gt;1,C38=1),"миллион ",IF(AND(C39&lt;&gt;1,OR(C38=2,C38=3,C38=4)),"миллиона ",IF(AND(C38=0,C39=0,C40=0),"","миллионов ")))</f>
        <v>#REF!</v>
      </c>
      <c r="C42" s="17" t="e">
        <f>IF(AND(C36&lt;&gt;1,C35=1),"тысяча ",IF(AND(C36&lt;&gt;1,OR(C35=2,C35=3,C35=4)),"тысячи ",IF(C35+C36+C37=0,"","тысяч ")))</f>
        <v>#REF!</v>
      </c>
      <c r="D42" s="17" t="e">
        <f>IF(C36=9,"девяносто ",IF(C36=8,"восемьдесят ",IF(C36=7,"семьдесят ",IF(C36=6,"шестьдесят ",""))))</f>
        <v>#REF!</v>
      </c>
      <c r="E42" s="17"/>
      <c r="F42" s="17" t="e">
        <f>IF(C36=5,"пятьдесят ",IF(C36=4,"сорок ",IF(C36=3,"тридцать ",IF(C36=2,"двадцать ",IF(AND(C36=1,C35=0),"десять ","")))))</f>
        <v>#REF!</v>
      </c>
      <c r="G42" s="17"/>
      <c r="H42" s="17"/>
    </row>
    <row r="43" spans="1:8" ht="12.75" hidden="1">
      <c r="A43" s="17"/>
      <c r="B43" s="20"/>
      <c r="C43" s="19"/>
      <c r="D43" s="17" t="e">
        <f>IF(C36*10+C35=11,"одиннадцать ",IF(C36*10+C35=12,"двенадцать ",IF(C36*10+C35=13,"тринадцать ",IF(C36*10+C35=14,"четырнадцать ",IF(C36*10+C35=15,"пятнадцать ","")))))</f>
        <v>#REF!</v>
      </c>
      <c r="E43" s="17"/>
      <c r="F43" s="17" t="e">
        <f>IF(C36*10+C35=16,"шестнадцать ",IF(C36*10+C35=17,"семнадцать ",IF(C36*10+C35=18,"восемнадцать ",IF(C36*10+C35=19,"девятнадцать ",""))))</f>
        <v>#REF!</v>
      </c>
      <c r="G43" s="17"/>
      <c r="H43" s="17"/>
    </row>
    <row r="44" spans="1:8" ht="12.75" hidden="1">
      <c r="A44" s="17"/>
      <c r="B44" s="17" t="e">
        <f>LEN(B45)</f>
        <v>#REF!</v>
      </c>
      <c r="C44" s="21" t="e">
        <f>#REF!/1000</f>
        <v>#REF!</v>
      </c>
      <c r="D44" s="17" t="e">
        <f>IF(AND(C36&lt;&gt;1,C35=1),"одна ",IF(AND(C36&lt;&gt;1,C35=2),"две ",IF(AND(C36&lt;&gt;1,C35=3),"три ",IF(AND(C36&lt;&gt;1,C35=4),"четыре ",IF(AND(C36&lt;&gt;1,C35=5),"пять ","")))))</f>
        <v>#REF!</v>
      </c>
      <c r="E44" s="17"/>
      <c r="F44" s="17" t="e">
        <f>IF(AND(C36&lt;&gt;1,C35=6),"шесть ",IF(AND(C36&lt;&gt;1,C35=7),"семь ",IF(AND(C36&lt;&gt;1,C35=8),"восемь ",IF(AND(C36&lt;&gt;1,C35=9),"девять ",""))))</f>
        <v>#REF!</v>
      </c>
      <c r="G44" s="17"/>
      <c r="H44" s="17"/>
    </row>
    <row r="45" spans="1:8" ht="12.75" hidden="1">
      <c r="A45" s="17" t="e">
        <f>MID(B45,2,B44-1)</f>
        <v>#REF!</v>
      </c>
      <c r="B45" s="22" t="e">
        <f>D41&amp;F41&amp;G41&amp;A42&amp;D35&amp;F35&amp;F36&amp;D36&amp;D37&amp;F37&amp;D38&amp;F38&amp;B42&amp;D40&amp;F40&amp;D42&amp;F42&amp;F43&amp;D43&amp;F44&amp;D44&amp;C42&amp;#REF!&amp;D32&amp;#REF!&amp;D33&amp;#REF!&amp;D34&amp;F32&amp;F33&amp;F34</f>
        <v>#REF!</v>
      </c>
      <c r="C45" s="17" t="s">
        <v>7</v>
      </c>
      <c r="D45" s="17"/>
      <c r="E45" s="17"/>
      <c r="F45" s="17"/>
      <c r="G45" s="17"/>
      <c r="H45" s="17"/>
    </row>
  </sheetData>
  <sheetProtection/>
  <mergeCells count="24">
    <mergeCell ref="A1:B1"/>
    <mergeCell ref="A6:I6"/>
    <mergeCell ref="A3:J3"/>
    <mergeCell ref="A4:J4"/>
    <mergeCell ref="A2:C2"/>
    <mergeCell ref="G2:J2"/>
    <mergeCell ref="C10:J10"/>
    <mergeCell ref="A17:I17"/>
    <mergeCell ref="F25:J25"/>
    <mergeCell ref="G22:H22"/>
    <mergeCell ref="A9:J9"/>
    <mergeCell ref="A10:B10"/>
    <mergeCell ref="A21:J21"/>
    <mergeCell ref="A20:J20"/>
    <mergeCell ref="G23:H23"/>
    <mergeCell ref="A13:I13"/>
    <mergeCell ref="A27:C27"/>
    <mergeCell ref="A16:I16"/>
    <mergeCell ref="A11:I11"/>
    <mergeCell ref="G24:H24"/>
    <mergeCell ref="A12:I12"/>
    <mergeCell ref="A14:I14"/>
    <mergeCell ref="A15:I15"/>
    <mergeCell ref="A19:J19"/>
  </mergeCells>
  <printOptions/>
  <pageMargins left="0.5905511811023623" right="0" top="0.1968503937007874" bottom="0.1968503937007874" header="0" footer="0"/>
  <pageSetup horizontalDpi="300" verticalDpi="300" orientation="landscape" paperSize="9" r:id="rId1"/>
  <headerFooter alignWithMargins="0">
    <oddFooter>&amp;R107</oddFooter>
  </headerFooter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</dc:creator>
  <cp:keywords/>
  <dc:description/>
  <cp:lastModifiedBy>user</cp:lastModifiedBy>
  <cp:lastPrinted>2017-12-26T06:19:45Z</cp:lastPrinted>
  <dcterms:created xsi:type="dcterms:W3CDTF">2015-12-22T07:43:53Z</dcterms:created>
  <dcterms:modified xsi:type="dcterms:W3CDTF">2022-11-09T11:59:47Z</dcterms:modified>
  <cp:category/>
  <cp:version/>
  <cp:contentType/>
  <cp:contentStatus/>
</cp:coreProperties>
</file>